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8" activeTab="12"/>
  </bookViews>
  <sheets>
    <sheet name="Пауэрспорт Любители" sheetId="1" r:id="rId1"/>
    <sheet name="Бицепс Профессионалы" sheetId="2" r:id="rId2"/>
    <sheet name="Бицепс Любители" sheetId="3" r:id="rId3"/>
    <sheet name="Русская тяга люб. 150 кг." sheetId="4" r:id="rId4"/>
    <sheet name="Русская тяга люб. 75 кг." sheetId="5" r:id="rId5"/>
    <sheet name="Русская тяга люб. 55 кг." sheetId="6" r:id="rId6"/>
    <sheet name="Силовое двоеборье" sheetId="7" r:id="rId7"/>
    <sheet name="ПРО тяга б.э." sheetId="8" r:id="rId8"/>
    <sheet name="Люб. тяга б.э." sheetId="9" r:id="rId9"/>
    <sheet name="Люб. жим жим софт мн.петельная" sheetId="10" r:id="rId10"/>
    <sheet name="Люб. жим 1 петельная" sheetId="11" r:id="rId11"/>
    <sheet name="ПРО жим б.э." sheetId="12" r:id="rId12"/>
    <sheet name="Люб. жим б.э." sheetId="13" r:id="rId13"/>
    <sheet name="СОВ жим" sheetId="14" r:id="rId14"/>
    <sheet name="ПРО Военный жим" sheetId="15" r:id="rId15"/>
    <sheet name="Люб. Военный жим" sheetId="16" r:id="rId16"/>
  </sheets>
  <definedNames/>
  <calcPr fullCalcOnLoad="1" refMode="R1C1"/>
</workbook>
</file>

<file path=xl/sharedStrings.xml><?xml version="1.0" encoding="utf-8"?>
<sst xmlns="http://schemas.openxmlformats.org/spreadsheetml/2006/main" count="1007" uniqueCount="311">
  <si>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</si>
  <si>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</si>
  <si>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</si>
  <si>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</si>
  <si>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</si>
  <si>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</si>
  <si>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</si>
  <si>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</si>
  <si>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</si>
  <si>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Чемпионат Черноземья
Любители военный жим
Белгород/Белгородская область 14 - 15 марта 2020 г.</t>
  </si>
  <si>
    <t>Shv/Mel</t>
  </si>
  <si>
    <t>Жим лёжа</t>
  </si>
  <si>
    <t>ВЕСОВАЯ КАТЕГОРИЯ   90</t>
  </si>
  <si>
    <t>Мамонов Юрий</t>
  </si>
  <si>
    <t>1. Мамонов Юрий</t>
  </si>
  <si>
    <t>Мастера 50 - 54 (07.04.1966)/53</t>
  </si>
  <si>
    <t>86,20</t>
  </si>
  <si>
    <t xml:space="preserve">Железный Союз </t>
  </si>
  <si>
    <t xml:space="preserve">Белгород/Белгородская область </t>
  </si>
  <si>
    <t>100,0</t>
  </si>
  <si>
    <t>115,0</t>
  </si>
  <si>
    <t>125,0</t>
  </si>
  <si>
    <t xml:space="preserve"> </t>
  </si>
  <si>
    <t>Ронкин Михаил</t>
  </si>
  <si>
    <t>1. Ронкин Михаил</t>
  </si>
  <si>
    <t>Мастера 55 - 59 (13.11.1961)/58</t>
  </si>
  <si>
    <t>87,50</t>
  </si>
  <si>
    <t xml:space="preserve">лично </t>
  </si>
  <si>
    <t xml:space="preserve">Курск/Курская область </t>
  </si>
  <si>
    <t>110,0</t>
  </si>
  <si>
    <t>120,0</t>
  </si>
  <si>
    <t>122,5</t>
  </si>
  <si>
    <t>ВЕСОВАЯ КАТЕГОРИЯ   110</t>
  </si>
  <si>
    <t>Михеев Вадим</t>
  </si>
  <si>
    <t>1. Михеев Вадим</t>
  </si>
  <si>
    <t>Мастера 50 - 54 (21.04.1966)/53</t>
  </si>
  <si>
    <t>107,70</t>
  </si>
  <si>
    <t>135,0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</si>
  <si>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</si>
  <si>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</si>
  <si>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</si>
  <si>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</si>
  <si>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</si>
  <si>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</si>
  <si>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</si>
  <si>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</si>
  <si>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</si>
  <si>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</si>
  <si>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</si>
  <si>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</si>
  <si>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55 - 59 </t>
  </si>
  <si>
    <t>90</t>
  </si>
  <si>
    <t>111,9951</t>
  </si>
  <si>
    <t xml:space="preserve">Мастера 50 - 54 </t>
  </si>
  <si>
    <t>88,5805</t>
  </si>
  <si>
    <t>110</t>
  </si>
  <si>
    <t>86,3874</t>
  </si>
  <si>
    <t>Результат</t>
  </si>
  <si>
    <t>Чемпионат Черноземья
ПРО военный жим
Белгород/Белгородская область 14 - 15 марта 2020 г.</t>
  </si>
  <si>
    <t>ВЕСОВАЯ КАТЕГОРИЯ   75</t>
  </si>
  <si>
    <t>Зубарев Андрей</t>
  </si>
  <si>
    <t>1. Зубарев Андрей</t>
  </si>
  <si>
    <t>Открытая (06.01.1985)/35</t>
  </si>
  <si>
    <t>75,00</t>
  </si>
  <si>
    <t xml:space="preserve">Сталь Белогорья </t>
  </si>
  <si>
    <t>130,0</t>
  </si>
  <si>
    <t>140,0</t>
  </si>
  <si>
    <t xml:space="preserve">Открытая </t>
  </si>
  <si>
    <t>75</t>
  </si>
  <si>
    <t>93,0300</t>
  </si>
  <si>
    <t>Чемпионат Черноземья
СОВ жим лежа
Белгород/Белгородская область 14 - 15 марта 2020 г.</t>
  </si>
  <si>
    <t>ВЕСОВАЯ КАТЕГОРИЯ   82.5</t>
  </si>
  <si>
    <t>Акатов Игорь</t>
  </si>
  <si>
    <t>1. Акатов Игорь</t>
  </si>
  <si>
    <t>Мастера 55 - 59 (02.11.1960)/59</t>
  </si>
  <si>
    <t>82,05</t>
  </si>
  <si>
    <t>107,5</t>
  </si>
  <si>
    <t>112,5</t>
  </si>
  <si>
    <t xml:space="preserve">Немчинов Александр </t>
  </si>
  <si>
    <t>Богомолов Вадим</t>
  </si>
  <si>
    <t>1. Богомолов Вадим</t>
  </si>
  <si>
    <t>Мастера 55 - 59 (20.12.1963)/56</t>
  </si>
  <si>
    <t>109,00</t>
  </si>
  <si>
    <t xml:space="preserve">Ferrum </t>
  </si>
  <si>
    <t xml:space="preserve">Евдокимов Евгений </t>
  </si>
  <si>
    <t>107,6475</t>
  </si>
  <si>
    <t>82.5</t>
  </si>
  <si>
    <t>106,2555</t>
  </si>
  <si>
    <t>Чемпионат Черноземья
Любители жим лежа без экипировки
Белгород/Белгородская область 14 - 15 марта 2020 г.</t>
  </si>
  <si>
    <t>ВЕСОВАЯ КАТЕГОРИЯ   52</t>
  </si>
  <si>
    <t>Анищенко Артем</t>
  </si>
  <si>
    <t>1. Анищенко Артем</t>
  </si>
  <si>
    <t>Юноши 0-13 (27.11.2007)/12</t>
  </si>
  <si>
    <t>51,95</t>
  </si>
  <si>
    <t xml:space="preserve">СПАРТА </t>
  </si>
  <si>
    <t>37,5</t>
  </si>
  <si>
    <t>40,0</t>
  </si>
  <si>
    <t>42,5</t>
  </si>
  <si>
    <t xml:space="preserve">Анищенко Вадим </t>
  </si>
  <si>
    <t>ВЕСОВАЯ КАТЕГОРИЯ   60</t>
  </si>
  <si>
    <t>Болотских Руслан</t>
  </si>
  <si>
    <t>1. Болотских Руслан</t>
  </si>
  <si>
    <t>Юноши 14-15 (22.07.2004)/15</t>
  </si>
  <si>
    <t>59,00</t>
  </si>
  <si>
    <t xml:space="preserve">Аскет </t>
  </si>
  <si>
    <t xml:space="preserve">Старый Оскол/Белгородская область </t>
  </si>
  <si>
    <t>70,0</t>
  </si>
  <si>
    <t>77,5</t>
  </si>
  <si>
    <t>87,5</t>
  </si>
  <si>
    <t xml:space="preserve">Пастухов Максим </t>
  </si>
  <si>
    <t>Волошенко Виктор</t>
  </si>
  <si>
    <t>1. Волошенко Виктор</t>
  </si>
  <si>
    <t>Юноши 14-15 (31.07.2004)/15</t>
  </si>
  <si>
    <t>73,95</t>
  </si>
  <si>
    <t xml:space="preserve">Русич </t>
  </si>
  <si>
    <t xml:space="preserve">Алексеевка/Белгородская область </t>
  </si>
  <si>
    <t xml:space="preserve">Костенников Олег Федорович </t>
  </si>
  <si>
    <t>Усиков Дмитрий</t>
  </si>
  <si>
    <t>1. Усиков Дмитрий</t>
  </si>
  <si>
    <t>Юниоры 20 - 23 (19.11.1997)/22</t>
  </si>
  <si>
    <t>73,20</t>
  </si>
  <si>
    <t>Коваленко Антон</t>
  </si>
  <si>
    <t>1. Коваленко Антон</t>
  </si>
  <si>
    <t>Юноши 16 - 17 (26.02.2004)/16</t>
  </si>
  <si>
    <t>82,30</t>
  </si>
  <si>
    <t xml:space="preserve">Ferrum Губкин </t>
  </si>
  <si>
    <t xml:space="preserve">Губкин/Белгородская область </t>
  </si>
  <si>
    <t>90,0</t>
  </si>
  <si>
    <t>95,0</t>
  </si>
  <si>
    <t>Обухов Игорь</t>
  </si>
  <si>
    <t>1. Обухов Игорь</t>
  </si>
  <si>
    <t>Открытая (07.11.1990)/29</t>
  </si>
  <si>
    <t>160,0</t>
  </si>
  <si>
    <t>170,0</t>
  </si>
  <si>
    <t>Гурбанов Захар</t>
  </si>
  <si>
    <t>1. Гурбанов Захар</t>
  </si>
  <si>
    <t>Юниоры 20 - 23 (11.11.1999)/20</t>
  </si>
  <si>
    <t>86,50</t>
  </si>
  <si>
    <t xml:space="preserve">Лидеры </t>
  </si>
  <si>
    <t xml:space="preserve">Шебекино/Белгородская область </t>
  </si>
  <si>
    <t>145,0</t>
  </si>
  <si>
    <t xml:space="preserve">Васильченко Сергей </t>
  </si>
  <si>
    <t>Уколов Артём</t>
  </si>
  <si>
    <t>1. Уколов Артём</t>
  </si>
  <si>
    <t>Открытая (11.12.1990)/29</t>
  </si>
  <si>
    <t>90,00</t>
  </si>
  <si>
    <t>150,0</t>
  </si>
  <si>
    <t>155,0</t>
  </si>
  <si>
    <t>Поляков Станислав</t>
  </si>
  <si>
    <t>2. Поляков Станислав</t>
  </si>
  <si>
    <t>Открытая (02.06.1982)/37</t>
  </si>
  <si>
    <t>88,30</t>
  </si>
  <si>
    <t>152,5</t>
  </si>
  <si>
    <t xml:space="preserve">Милостной Станислав </t>
  </si>
  <si>
    <t>Разуваев Роман</t>
  </si>
  <si>
    <t>1. Разуваев Роман</t>
  </si>
  <si>
    <t>Мастера 45 - 49 (15.02.1975)/45</t>
  </si>
  <si>
    <t>85,70</t>
  </si>
  <si>
    <t>142,5</t>
  </si>
  <si>
    <t>Лютый Алексей</t>
  </si>
  <si>
    <t>1. Лютый Алексей</t>
  </si>
  <si>
    <t>Юноши 18 - 19 (06.03.2001)/19</t>
  </si>
  <si>
    <t>103,70</t>
  </si>
  <si>
    <t>162,5</t>
  </si>
  <si>
    <t>165,0</t>
  </si>
  <si>
    <t>ВЕСОВАЯ КАТЕГОРИЯ   125</t>
  </si>
  <si>
    <t>Давиденко Александр</t>
  </si>
  <si>
    <t>1. Давиденко Александр</t>
  </si>
  <si>
    <t>Открытая (09.07.1991)/28</t>
  </si>
  <si>
    <t>113,60</t>
  </si>
  <si>
    <t>175,0</t>
  </si>
  <si>
    <t xml:space="preserve">Юноши </t>
  </si>
  <si>
    <t xml:space="preserve">Юноши 14-15 </t>
  </si>
  <si>
    <t>95,1481</t>
  </si>
  <si>
    <t xml:space="preserve">Юноши 18 - 19 </t>
  </si>
  <si>
    <t>93,7108</t>
  </si>
  <si>
    <t>60</t>
  </si>
  <si>
    <t>75,6383</t>
  </si>
  <si>
    <t xml:space="preserve">Юноши 16 - 17 </t>
  </si>
  <si>
    <t>70,0939</t>
  </si>
  <si>
    <t xml:space="preserve">Юноши 0-13 </t>
  </si>
  <si>
    <t>52</t>
  </si>
  <si>
    <t>46,8655</t>
  </si>
  <si>
    <t xml:space="preserve">Юниоры </t>
  </si>
  <si>
    <t xml:space="preserve">Юниоры 20 - 23 </t>
  </si>
  <si>
    <t>89,6100</t>
  </si>
  <si>
    <t>88,9426</t>
  </si>
  <si>
    <t>99,4640</t>
  </si>
  <si>
    <t>125</t>
  </si>
  <si>
    <t>93,2225</t>
  </si>
  <si>
    <t>90,7215</t>
  </si>
  <si>
    <t>85,8690</t>
  </si>
  <si>
    <t xml:space="preserve">Мастера 45 - 49 </t>
  </si>
  <si>
    <t>85,3973</t>
  </si>
  <si>
    <t>Чемпионат Черноземья
ПРО жим лежа без экипировки
Белгород/Белгородская область 14 - 15 марта 2020 г.</t>
  </si>
  <si>
    <t>Сотников Эдуард</t>
  </si>
  <si>
    <t>1. Сотников Эдуард</t>
  </si>
  <si>
    <t>Мастера 50 - 54 (12.09.1967)/52</t>
  </si>
  <si>
    <t>85,40</t>
  </si>
  <si>
    <t>113,3740</t>
  </si>
  <si>
    <t>Чемпионат Черноземья
Любители жим лежа в Софт экипировка однопетельная
Белгород/Белгородская область 14 - 15 марта 2020 г.</t>
  </si>
  <si>
    <t>45,0</t>
  </si>
  <si>
    <t>50,0</t>
  </si>
  <si>
    <t>52,5</t>
  </si>
  <si>
    <t>58,5818</t>
  </si>
  <si>
    <t>Чемпионат Черноземья
Любители жим лежа в Софт экипировка многопетельная
Белгород/Белгородская область 14 - 15 марта 2020 г.</t>
  </si>
  <si>
    <t>Волков Вадим</t>
  </si>
  <si>
    <t>1. Волков Вадим</t>
  </si>
  <si>
    <t>Юноши 14-15 (30.08.2004)/15</t>
  </si>
  <si>
    <t>74,65</t>
  </si>
  <si>
    <t>118,0501</t>
  </si>
  <si>
    <t>Чемпионат Черноземья
Любители становая тяга без экипировки
Белгород/Белгородская область 14 - 15 марта 2020 г.</t>
  </si>
  <si>
    <t>Становая тяга</t>
  </si>
  <si>
    <t>Малышева Татьяна</t>
  </si>
  <si>
    <t>1. Малышева Татьяна</t>
  </si>
  <si>
    <t>Открытая (01.02.1991)/29</t>
  </si>
  <si>
    <t>49,25</t>
  </si>
  <si>
    <t xml:space="preserve">West gym </t>
  </si>
  <si>
    <t>117,5</t>
  </si>
  <si>
    <t xml:space="preserve">Локтионова Илия </t>
  </si>
  <si>
    <t>Сергеева Анна</t>
  </si>
  <si>
    <t>1. Сергеева Анна</t>
  </si>
  <si>
    <t>Открытая (28.04.1992)/27</t>
  </si>
  <si>
    <t>58,10</t>
  </si>
  <si>
    <t>Токарь Дмитрий</t>
  </si>
  <si>
    <t>1. Токарь Дмитрий</t>
  </si>
  <si>
    <t>Юноши 14-15 (26.11.2004)/15</t>
  </si>
  <si>
    <t>73,50</t>
  </si>
  <si>
    <t>Рычкин Алексей</t>
  </si>
  <si>
    <t>1. Рычкин Алексей</t>
  </si>
  <si>
    <t>Открытая (18.04.1995)/24</t>
  </si>
  <si>
    <t>200,0</t>
  </si>
  <si>
    <t>205,0</t>
  </si>
  <si>
    <t xml:space="preserve">Женщины </t>
  </si>
  <si>
    <t>111,4520</t>
  </si>
  <si>
    <t>88,4450</t>
  </si>
  <si>
    <t>119,5104</t>
  </si>
  <si>
    <t>135,4800</t>
  </si>
  <si>
    <t>Чемпионат Черноземья
ПРО становая тяга без экипировки
Белгород/Белгородская область 14 - 15 марта 2020 г.</t>
  </si>
  <si>
    <t>ВЕСОВАЯ КАТЕГОРИЯ   67.5</t>
  </si>
  <si>
    <t>Зиновьева Татьяна</t>
  </si>
  <si>
    <t>1. Зиновьева Татьяна</t>
  </si>
  <si>
    <t>Мастера 45 - 49 (24.04.1971)/48</t>
  </si>
  <si>
    <t>63,60</t>
  </si>
  <si>
    <t>105,0</t>
  </si>
  <si>
    <t>67.5</t>
  </si>
  <si>
    <t>96,1385</t>
  </si>
  <si>
    <t>Чемпионат Черноземья
Силовое двоеборье любители
Белгород/Белгородская область 14 - 15 марта 2020 г.</t>
  </si>
  <si>
    <t>Гостева Валентина</t>
  </si>
  <si>
    <t>1. Гостева Валентина</t>
  </si>
  <si>
    <t>Мастера 60 - 64 (07.08.1955)/64</t>
  </si>
  <si>
    <t>57,45</t>
  </si>
  <si>
    <t>60,0</t>
  </si>
  <si>
    <t>65,0</t>
  </si>
  <si>
    <t>67,5</t>
  </si>
  <si>
    <t xml:space="preserve">Дородных Владимир Николаевич </t>
  </si>
  <si>
    <t xml:space="preserve">Мастера 60 - 64 </t>
  </si>
  <si>
    <t>185,0</t>
  </si>
  <si>
    <t>308,0383</t>
  </si>
  <si>
    <t>Вес</t>
  </si>
  <si>
    <t>Повторы</t>
  </si>
  <si>
    <t>Тоннаж</t>
  </si>
  <si>
    <t>Чемпионат Черноземья
Русская станова тяга любители 55 кг.
Белгород/Белгородская область 14 - 15 марта 2020 г.</t>
  </si>
  <si>
    <t>Атлетизм</t>
  </si>
  <si>
    <t>Русская становая</t>
  </si>
  <si>
    <t>ВЕСОВАЯ КАТЕГОРИЯ   All</t>
  </si>
  <si>
    <t>Пастухова Ульяна</t>
  </si>
  <si>
    <t>1. Пастухова Ульяна</t>
  </si>
  <si>
    <t>Девушки 0-13 (10.10.2007)/12</t>
  </si>
  <si>
    <t>42,00</t>
  </si>
  <si>
    <t>55,0</t>
  </si>
  <si>
    <t>39,0</t>
  </si>
  <si>
    <t xml:space="preserve">Девушки </t>
  </si>
  <si>
    <t xml:space="preserve">Атлетизм </t>
  </si>
  <si>
    <t>All</t>
  </si>
  <si>
    <t>2145,0</t>
  </si>
  <si>
    <t>51,0714</t>
  </si>
  <si>
    <t>Чемпионат Черноземья
Русская станова тяга любители 75 кг.
Белгород/Белгородская область 14 - 15 марта 2020 г.</t>
  </si>
  <si>
    <t>75,0</t>
  </si>
  <si>
    <t>23,0</t>
  </si>
  <si>
    <t>1725,0</t>
  </si>
  <si>
    <t>35,0253</t>
  </si>
  <si>
    <t>Чемпионат Черноземья
Русская станова тяга любители 150 кг.
Белгород/Белгородская область 14 - 15 марта 2020 г.</t>
  </si>
  <si>
    <t>Лукьяненко Сергей</t>
  </si>
  <si>
    <t>1. Лукьяненко Сергей</t>
  </si>
  <si>
    <t>Открытая (16.12.1989)/30</t>
  </si>
  <si>
    <t>96,00</t>
  </si>
  <si>
    <t>18,0</t>
  </si>
  <si>
    <t>2700,0</t>
  </si>
  <si>
    <t>28,1250</t>
  </si>
  <si>
    <t>Чемпионат Черноземья
Одиночный подъём штанги на бицепс Любители
Белгород/Белгородская область 14 - 15 марта 2020 г.</t>
  </si>
  <si>
    <t>Подъем на бицепс</t>
  </si>
  <si>
    <t>30,0</t>
  </si>
  <si>
    <t>36,5992</t>
  </si>
  <si>
    <t>Чемпионат Черноземья
Одиночный подъём штанги на бицепс Профессионалы
Белгород/Белгородская область 14 - 15 марта 2020 г.</t>
  </si>
  <si>
    <t>Рядинский Данила</t>
  </si>
  <si>
    <t>1. Рядинский Данила</t>
  </si>
  <si>
    <t>Юноши 0-13 (01.12.2009)/10</t>
  </si>
  <si>
    <t>29,50</t>
  </si>
  <si>
    <t>15,0</t>
  </si>
  <si>
    <t>17,5</t>
  </si>
  <si>
    <t xml:space="preserve">Рядинский Денис </t>
  </si>
  <si>
    <t>28,2688</t>
  </si>
  <si>
    <t>Чемпионат Черноземья
Пауэрспорт Любители
Белгород/Белгородская область 14 - 15 марта 2020 г.</t>
  </si>
  <si>
    <t>Жим стоя</t>
  </si>
  <si>
    <t>96,3557</t>
  </si>
  <si>
    <t>Коробейников Д.Ю.</t>
  </si>
  <si>
    <t>Коробейникова О.В.</t>
  </si>
  <si>
    <t>Коробейников М.Ю.</t>
  </si>
  <si>
    <t>Гурный Н.Е.</t>
  </si>
  <si>
    <t>Енчук Р.Р.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</si>
</sst>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5" t="s">
        <v>303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304</v>
      </c>
      <c r="H3" s="30"/>
      <c r="I3" s="30"/>
      <c r="J3" s="30"/>
      <c r="K3" s="30" t="s">
        <v>291</v>
      </c>
      <c r="L3" s="30"/>
      <c r="M3" s="30"/>
      <c r="N3" s="30"/>
      <c r="O3" s="30" t="s">
        <v>1</v>
      </c>
      <c r="P3" s="30" t="s">
        <v>3</v>
      </c>
      <c r="Q3" s="32" t="s">
        <v>2</v>
      </c>
    </row>
    <row r="4" spans="1:17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1"/>
      <c r="P4" s="31"/>
      <c r="Q4" s="33"/>
    </row>
    <row r="5" spans="1:16" ht="1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2.75">
      <c r="A6" s="12" t="s">
        <v>130</v>
      </c>
      <c r="B6" s="12" t="s">
        <v>131</v>
      </c>
      <c r="C6" s="12" t="s">
        <v>75</v>
      </c>
      <c r="D6" s="12" t="str">
        <f>"0,6216"</f>
        <v>0,6216</v>
      </c>
      <c r="E6" s="12" t="s">
        <v>27</v>
      </c>
      <c r="F6" s="12" t="s">
        <v>28</v>
      </c>
      <c r="G6" s="14" t="s">
        <v>127</v>
      </c>
      <c r="H6" s="13" t="s">
        <v>128</v>
      </c>
      <c r="I6" s="13" t="s">
        <v>128</v>
      </c>
      <c r="J6" s="13"/>
      <c r="K6" s="14" t="s">
        <v>270</v>
      </c>
      <c r="L6" s="13" t="s">
        <v>253</v>
      </c>
      <c r="M6" s="14" t="s">
        <v>253</v>
      </c>
      <c r="N6" s="13"/>
      <c r="O6" s="12" t="str">
        <f>"155,0"</f>
        <v>155,0</v>
      </c>
      <c r="P6" s="14" t="str">
        <f>"96,3557"</f>
        <v>96,3557</v>
      </c>
      <c r="Q6" s="12" t="s">
        <v>22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67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129</v>
      </c>
      <c r="B20" s="4" t="s">
        <v>67</v>
      </c>
      <c r="C20" s="4" t="s">
        <v>86</v>
      </c>
      <c r="D20" s="4" t="s">
        <v>147</v>
      </c>
      <c r="E20" s="22" t="s">
        <v>305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9.625" style="4" bestFit="1" customWidth="1"/>
    <col min="14" max="16384" width="9.125" style="3" customWidth="1"/>
  </cols>
  <sheetData>
    <row r="1" spans="1:13" s="2" customFormat="1" ht="28.5" customHeight="1">
      <c r="A1" s="35" t="s">
        <v>205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207</v>
      </c>
      <c r="B6" s="12" t="s">
        <v>208</v>
      </c>
      <c r="C6" s="12" t="s">
        <v>209</v>
      </c>
      <c r="D6" s="12" t="str">
        <f>"0,6669"</f>
        <v>0,6669</v>
      </c>
      <c r="E6" s="12" t="s">
        <v>138</v>
      </c>
      <c r="F6" s="12" t="s">
        <v>139</v>
      </c>
      <c r="G6" s="14" t="s">
        <v>37</v>
      </c>
      <c r="H6" s="14" t="s">
        <v>66</v>
      </c>
      <c r="I6" s="14" t="s">
        <v>146</v>
      </c>
      <c r="J6" s="13"/>
      <c r="K6" s="12" t="str">
        <f>"150,0"</f>
        <v>150,0</v>
      </c>
      <c r="L6" s="14" t="str">
        <f>"118,0501"</f>
        <v>118,0501</v>
      </c>
      <c r="M6" s="12" t="s">
        <v>141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171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206</v>
      </c>
      <c r="B20" s="4" t="s">
        <v>172</v>
      </c>
      <c r="C20" s="4" t="s">
        <v>68</v>
      </c>
      <c r="D20" s="4" t="s">
        <v>146</v>
      </c>
      <c r="E20" s="22" t="s">
        <v>210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35" t="s">
        <v>200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91</v>
      </c>
      <c r="B6" s="12" t="s">
        <v>92</v>
      </c>
      <c r="C6" s="12" t="s">
        <v>93</v>
      </c>
      <c r="D6" s="12" t="str">
        <f>"0,9525"</f>
        <v>0,9525</v>
      </c>
      <c r="E6" s="12" t="s">
        <v>94</v>
      </c>
      <c r="F6" s="12" t="s">
        <v>18</v>
      </c>
      <c r="G6" s="14" t="s">
        <v>201</v>
      </c>
      <c r="H6" s="14" t="s">
        <v>202</v>
      </c>
      <c r="I6" s="13" t="s">
        <v>203</v>
      </c>
      <c r="J6" s="13"/>
      <c r="K6" s="12" t="str">
        <f>"50,0"</f>
        <v>50,0</v>
      </c>
      <c r="L6" s="14" t="str">
        <f>"58,5818"</f>
        <v>58,5818</v>
      </c>
      <c r="M6" s="12" t="s">
        <v>98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171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90</v>
      </c>
      <c r="B20" s="4" t="s">
        <v>180</v>
      </c>
      <c r="C20" s="4" t="s">
        <v>181</v>
      </c>
      <c r="D20" s="4" t="s">
        <v>202</v>
      </c>
      <c r="E20" s="22" t="s">
        <v>204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75390625" style="4" bestFit="1" customWidth="1"/>
    <col min="14" max="16384" width="9.125" style="3" customWidth="1"/>
  </cols>
  <sheetData>
    <row r="1" spans="1:13" s="2" customFormat="1" ht="28.5" customHeight="1">
      <c r="A1" s="35" t="s">
        <v>194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196</v>
      </c>
      <c r="B6" s="12" t="s">
        <v>197</v>
      </c>
      <c r="C6" s="12" t="s">
        <v>198</v>
      </c>
      <c r="D6" s="12" t="str">
        <f>"0,6050"</f>
        <v>0,6050</v>
      </c>
      <c r="E6" s="12" t="s">
        <v>27</v>
      </c>
      <c r="F6" s="12" t="s">
        <v>28</v>
      </c>
      <c r="G6" s="14" t="s">
        <v>147</v>
      </c>
      <c r="H6" s="13" t="s">
        <v>132</v>
      </c>
      <c r="I6" s="13" t="s">
        <v>164</v>
      </c>
      <c r="J6" s="13"/>
      <c r="K6" s="12" t="str">
        <f>"155,0"</f>
        <v>155,0</v>
      </c>
      <c r="L6" s="14" t="str">
        <f>"113,3740"</f>
        <v>113,3740</v>
      </c>
      <c r="M6" s="12" t="s">
        <v>153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44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195</v>
      </c>
      <c r="B20" s="4" t="s">
        <v>53</v>
      </c>
      <c r="C20" s="4" t="s">
        <v>51</v>
      </c>
      <c r="D20" s="4" t="s">
        <v>147</v>
      </c>
      <c r="E20" s="22" t="s">
        <v>199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7.875" style="4" bestFit="1" customWidth="1"/>
    <col min="14" max="16384" width="9.125" style="3" customWidth="1"/>
  </cols>
  <sheetData>
    <row r="1" spans="1:13" s="2" customFormat="1" ht="28.5" customHeight="1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91</v>
      </c>
      <c r="B6" s="12" t="s">
        <v>92</v>
      </c>
      <c r="C6" s="12" t="s">
        <v>93</v>
      </c>
      <c r="D6" s="12" t="str">
        <f>"0,9525"</f>
        <v>0,9525</v>
      </c>
      <c r="E6" s="12" t="s">
        <v>94</v>
      </c>
      <c r="F6" s="12" t="s">
        <v>18</v>
      </c>
      <c r="G6" s="14" t="s">
        <v>95</v>
      </c>
      <c r="H6" s="14" t="s">
        <v>96</v>
      </c>
      <c r="I6" s="13" t="s">
        <v>97</v>
      </c>
      <c r="J6" s="13"/>
      <c r="K6" s="12" t="str">
        <f>"40,0"</f>
        <v>40,0</v>
      </c>
      <c r="L6" s="14" t="str">
        <f>"46,8655"</f>
        <v>46,8655</v>
      </c>
      <c r="M6" s="12" t="s">
        <v>98</v>
      </c>
    </row>
    <row r="8" spans="1:12" ht="15">
      <c r="A8" s="44" t="s">
        <v>99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2" t="s">
        <v>101</v>
      </c>
      <c r="B9" s="12" t="s">
        <v>102</v>
      </c>
      <c r="C9" s="12" t="s">
        <v>103</v>
      </c>
      <c r="D9" s="12" t="str">
        <f>"0,8271"</f>
        <v>0,8271</v>
      </c>
      <c r="E9" s="12" t="s">
        <v>104</v>
      </c>
      <c r="F9" s="12" t="s">
        <v>105</v>
      </c>
      <c r="G9" s="13" t="s">
        <v>106</v>
      </c>
      <c r="H9" s="14" t="s">
        <v>107</v>
      </c>
      <c r="I9" s="13" t="s">
        <v>108</v>
      </c>
      <c r="J9" s="13"/>
      <c r="K9" s="12" t="str">
        <f>"77,5"</f>
        <v>77,5</v>
      </c>
      <c r="L9" s="14" t="str">
        <f>"75,6383"</f>
        <v>75,6383</v>
      </c>
      <c r="M9" s="12" t="s">
        <v>109</v>
      </c>
    </row>
    <row r="11" spans="1:12" ht="15">
      <c r="A11" s="44" t="s">
        <v>59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6" t="s">
        <v>111</v>
      </c>
      <c r="B12" s="6" t="s">
        <v>112</v>
      </c>
      <c r="C12" s="6" t="s">
        <v>113</v>
      </c>
      <c r="D12" s="6" t="str">
        <f>"0,6719"</f>
        <v>0,6719</v>
      </c>
      <c r="E12" s="6" t="s">
        <v>114</v>
      </c>
      <c r="F12" s="6" t="s">
        <v>115</v>
      </c>
      <c r="G12" s="8" t="s">
        <v>29</v>
      </c>
      <c r="H12" s="8" t="s">
        <v>30</v>
      </c>
      <c r="I12" s="7" t="s">
        <v>21</v>
      </c>
      <c r="J12" s="7"/>
      <c r="K12" s="6" t="str">
        <f>"120,0"</f>
        <v>120,0</v>
      </c>
      <c r="L12" s="8" t="str">
        <f>"95,1481"</f>
        <v>95,1481</v>
      </c>
      <c r="M12" s="6" t="s">
        <v>116</v>
      </c>
    </row>
    <row r="13" spans="1:13" ht="12.75">
      <c r="A13" s="9" t="s">
        <v>118</v>
      </c>
      <c r="B13" s="9" t="s">
        <v>119</v>
      </c>
      <c r="C13" s="9" t="s">
        <v>120</v>
      </c>
      <c r="D13" s="9" t="str">
        <f>"0,6774"</f>
        <v>0,6774</v>
      </c>
      <c r="E13" s="9" t="s">
        <v>27</v>
      </c>
      <c r="F13" s="9" t="s">
        <v>18</v>
      </c>
      <c r="G13" s="11" t="s">
        <v>30</v>
      </c>
      <c r="H13" s="11" t="s">
        <v>65</v>
      </c>
      <c r="I13" s="10" t="s">
        <v>37</v>
      </c>
      <c r="J13" s="10"/>
      <c r="K13" s="9" t="str">
        <f>"130,0"</f>
        <v>130,0</v>
      </c>
      <c r="L13" s="11" t="str">
        <f>"88,9426"</f>
        <v>88,9426</v>
      </c>
      <c r="M13" s="9" t="s">
        <v>22</v>
      </c>
    </row>
    <row r="15" spans="1:12" ht="15">
      <c r="A15" s="44" t="s">
        <v>71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ht="12.75">
      <c r="A16" s="6" t="s">
        <v>122</v>
      </c>
      <c r="B16" s="6" t="s">
        <v>123</v>
      </c>
      <c r="C16" s="6" t="s">
        <v>124</v>
      </c>
      <c r="D16" s="6" t="str">
        <f>"0,6203"</f>
        <v>0,6203</v>
      </c>
      <c r="E16" s="6" t="s">
        <v>125</v>
      </c>
      <c r="F16" s="6" t="s">
        <v>126</v>
      </c>
      <c r="G16" s="7" t="s">
        <v>127</v>
      </c>
      <c r="H16" s="8" t="s">
        <v>128</v>
      </c>
      <c r="I16" s="8" t="s">
        <v>19</v>
      </c>
      <c r="J16" s="7"/>
      <c r="K16" s="6" t="str">
        <f>"100,0"</f>
        <v>100,0</v>
      </c>
      <c r="L16" s="8" t="str">
        <f>"70,0939"</f>
        <v>70,0939</v>
      </c>
      <c r="M16" s="6" t="s">
        <v>22</v>
      </c>
    </row>
    <row r="17" spans="1:13" ht="12.75">
      <c r="A17" s="9" t="s">
        <v>130</v>
      </c>
      <c r="B17" s="9" t="s">
        <v>131</v>
      </c>
      <c r="C17" s="9" t="s">
        <v>75</v>
      </c>
      <c r="D17" s="9" t="str">
        <f>"0,6216"</f>
        <v>0,6216</v>
      </c>
      <c r="E17" s="9" t="s">
        <v>27</v>
      </c>
      <c r="F17" s="9" t="s">
        <v>28</v>
      </c>
      <c r="G17" s="11" t="s">
        <v>132</v>
      </c>
      <c r="H17" s="10" t="s">
        <v>133</v>
      </c>
      <c r="I17" s="10" t="s">
        <v>133</v>
      </c>
      <c r="J17" s="10"/>
      <c r="K17" s="9" t="str">
        <f>"160,0"</f>
        <v>160,0</v>
      </c>
      <c r="L17" s="11" t="str">
        <f>"99,4640"</f>
        <v>99,4640</v>
      </c>
      <c r="M17" s="9" t="s">
        <v>22</v>
      </c>
    </row>
    <row r="19" spans="1:12" ht="15">
      <c r="A19" s="44" t="s">
        <v>12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3" ht="12.75">
      <c r="A20" s="6" t="s">
        <v>135</v>
      </c>
      <c r="B20" s="6" t="s">
        <v>136</v>
      </c>
      <c r="C20" s="6" t="s">
        <v>137</v>
      </c>
      <c r="D20" s="6" t="str">
        <f>"0,6000"</f>
        <v>0,6000</v>
      </c>
      <c r="E20" s="6" t="s">
        <v>138</v>
      </c>
      <c r="F20" s="6" t="s">
        <v>139</v>
      </c>
      <c r="G20" s="8" t="s">
        <v>65</v>
      </c>
      <c r="H20" s="8" t="s">
        <v>37</v>
      </c>
      <c r="I20" s="8" t="s">
        <v>140</v>
      </c>
      <c r="J20" s="7"/>
      <c r="K20" s="6" t="str">
        <f>"145,0"</f>
        <v>145,0</v>
      </c>
      <c r="L20" s="8" t="str">
        <f>"89,6100"</f>
        <v>89,6100</v>
      </c>
      <c r="M20" s="6" t="s">
        <v>141</v>
      </c>
    </row>
    <row r="21" spans="1:13" ht="12.75">
      <c r="A21" s="23" t="s">
        <v>143</v>
      </c>
      <c r="B21" s="23" t="s">
        <v>144</v>
      </c>
      <c r="C21" s="23" t="s">
        <v>145</v>
      </c>
      <c r="D21" s="23" t="str">
        <f>"0,5853"</f>
        <v>0,5853</v>
      </c>
      <c r="E21" s="23" t="s">
        <v>27</v>
      </c>
      <c r="F21" s="23" t="s">
        <v>18</v>
      </c>
      <c r="G21" s="25" t="s">
        <v>140</v>
      </c>
      <c r="H21" s="25" t="s">
        <v>146</v>
      </c>
      <c r="I21" s="25" t="s">
        <v>147</v>
      </c>
      <c r="J21" s="24"/>
      <c r="K21" s="23" t="str">
        <f>"155,0"</f>
        <v>155,0</v>
      </c>
      <c r="L21" s="25" t="str">
        <f>"90,7215"</f>
        <v>90,7215</v>
      </c>
      <c r="M21" s="23" t="s">
        <v>22</v>
      </c>
    </row>
    <row r="22" spans="1:13" ht="12.75">
      <c r="A22" s="23" t="s">
        <v>149</v>
      </c>
      <c r="B22" s="23" t="s">
        <v>150</v>
      </c>
      <c r="C22" s="23" t="s">
        <v>151</v>
      </c>
      <c r="D22" s="23" t="str">
        <f>"0,5922"</f>
        <v>0,5922</v>
      </c>
      <c r="E22" s="23" t="s">
        <v>27</v>
      </c>
      <c r="F22" s="23" t="s">
        <v>28</v>
      </c>
      <c r="G22" s="25" t="s">
        <v>140</v>
      </c>
      <c r="H22" s="24" t="s">
        <v>152</v>
      </c>
      <c r="I22" s="24" t="s">
        <v>152</v>
      </c>
      <c r="J22" s="24"/>
      <c r="K22" s="23" t="str">
        <f>"145,0"</f>
        <v>145,0</v>
      </c>
      <c r="L22" s="25" t="str">
        <f>"85,8690"</f>
        <v>85,8690</v>
      </c>
      <c r="M22" s="23" t="s">
        <v>153</v>
      </c>
    </row>
    <row r="23" spans="1:13" ht="12.75">
      <c r="A23" s="9" t="s">
        <v>155</v>
      </c>
      <c r="B23" s="9" t="s">
        <v>156</v>
      </c>
      <c r="C23" s="9" t="s">
        <v>157</v>
      </c>
      <c r="D23" s="9" t="str">
        <f>"0,6036"</f>
        <v>0,6036</v>
      </c>
      <c r="E23" s="9" t="s">
        <v>64</v>
      </c>
      <c r="F23" s="9" t="s">
        <v>126</v>
      </c>
      <c r="G23" s="10" t="s">
        <v>21</v>
      </c>
      <c r="H23" s="11" t="s">
        <v>37</v>
      </c>
      <c r="I23" s="10" t="s">
        <v>158</v>
      </c>
      <c r="J23" s="10"/>
      <c r="K23" s="9" t="str">
        <f>"135,0"</f>
        <v>135,0</v>
      </c>
      <c r="L23" s="11" t="str">
        <f>"85,3973"</f>
        <v>85,3973</v>
      </c>
      <c r="M23" s="9" t="s">
        <v>22</v>
      </c>
    </row>
    <row r="25" spans="1:12" ht="15">
      <c r="A25" s="44" t="s">
        <v>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3" ht="12.75">
      <c r="A26" s="12" t="s">
        <v>160</v>
      </c>
      <c r="B26" s="12" t="s">
        <v>161</v>
      </c>
      <c r="C26" s="12" t="s">
        <v>162</v>
      </c>
      <c r="D26" s="12" t="str">
        <f>"0,5461"</f>
        <v>0,5461</v>
      </c>
      <c r="E26" s="12" t="s">
        <v>27</v>
      </c>
      <c r="F26" s="12" t="s">
        <v>18</v>
      </c>
      <c r="G26" s="14" t="s">
        <v>146</v>
      </c>
      <c r="H26" s="14" t="s">
        <v>163</v>
      </c>
      <c r="I26" s="14" t="s">
        <v>164</v>
      </c>
      <c r="J26" s="13"/>
      <c r="K26" s="12" t="str">
        <f>"165,0"</f>
        <v>165,0</v>
      </c>
      <c r="L26" s="14" t="str">
        <f>"93,7108"</f>
        <v>93,7108</v>
      </c>
      <c r="M26" s="12" t="s">
        <v>22</v>
      </c>
    </row>
    <row r="28" spans="1:12" ht="15">
      <c r="A28" s="44" t="s">
        <v>165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3" ht="12.75">
      <c r="A29" s="12" t="s">
        <v>167</v>
      </c>
      <c r="B29" s="12" t="s">
        <v>168</v>
      </c>
      <c r="C29" s="12" t="s">
        <v>169</v>
      </c>
      <c r="D29" s="12" t="str">
        <f>"0,5327"</f>
        <v>0,5327</v>
      </c>
      <c r="E29" s="12" t="s">
        <v>27</v>
      </c>
      <c r="F29" s="12" t="s">
        <v>28</v>
      </c>
      <c r="G29" s="14" t="s">
        <v>147</v>
      </c>
      <c r="H29" s="14" t="s">
        <v>170</v>
      </c>
      <c r="I29" s="13"/>
      <c r="J29" s="13"/>
      <c r="K29" s="12" t="str">
        <f>"175,0"</f>
        <v>175,0</v>
      </c>
      <c r="L29" s="14" t="str">
        <f>"93,2225"</f>
        <v>93,2225</v>
      </c>
      <c r="M29" s="12" t="s">
        <v>22</v>
      </c>
    </row>
    <row r="31" spans="5:6" ht="15">
      <c r="E31" s="15" t="s">
        <v>38</v>
      </c>
      <c r="F31" s="29" t="s">
        <v>306</v>
      </c>
    </row>
    <row r="32" spans="5:6" ht="15">
      <c r="E32" s="15" t="s">
        <v>39</v>
      </c>
      <c r="F32" s="29" t="s">
        <v>307</v>
      </c>
    </row>
    <row r="33" spans="5:6" ht="15">
      <c r="E33" s="15" t="s">
        <v>40</v>
      </c>
      <c r="F33" s="29" t="s">
        <v>308</v>
      </c>
    </row>
    <row r="34" spans="5:6" ht="15">
      <c r="E34" s="15" t="s">
        <v>41</v>
      </c>
      <c r="F34" s="29" t="s">
        <v>309</v>
      </c>
    </row>
    <row r="35" spans="5:6" ht="15">
      <c r="E35" s="15" t="s">
        <v>41</v>
      </c>
      <c r="F35" s="29" t="s">
        <v>310</v>
      </c>
    </row>
    <row r="36" ht="15">
      <c r="E36" s="15"/>
    </row>
    <row r="37" ht="15">
      <c r="E37" s="15"/>
    </row>
    <row r="39" spans="1:2" ht="18">
      <c r="A39" s="16" t="s">
        <v>42</v>
      </c>
      <c r="B39" s="16"/>
    </row>
    <row r="40" spans="1:2" ht="15">
      <c r="A40" s="17" t="s">
        <v>43</v>
      </c>
      <c r="B40" s="17"/>
    </row>
    <row r="41" spans="1:2" ht="14.25">
      <c r="A41" s="19"/>
      <c r="B41" s="20" t="s">
        <v>171</v>
      </c>
    </row>
    <row r="42" spans="1:5" ht="15">
      <c r="A42" s="21" t="s">
        <v>45</v>
      </c>
      <c r="B42" s="21" t="s">
        <v>46</v>
      </c>
      <c r="C42" s="21" t="s">
        <v>47</v>
      </c>
      <c r="D42" s="21" t="s">
        <v>48</v>
      </c>
      <c r="E42" s="21" t="s">
        <v>49</v>
      </c>
    </row>
    <row r="43" spans="1:5" ht="12.75">
      <c r="A43" s="18" t="s">
        <v>110</v>
      </c>
      <c r="B43" s="4" t="s">
        <v>172</v>
      </c>
      <c r="C43" s="4" t="s">
        <v>68</v>
      </c>
      <c r="D43" s="4" t="s">
        <v>30</v>
      </c>
      <c r="E43" s="22" t="s">
        <v>173</v>
      </c>
    </row>
    <row r="44" spans="1:5" ht="12.75">
      <c r="A44" s="18" t="s">
        <v>159</v>
      </c>
      <c r="B44" s="4" t="s">
        <v>174</v>
      </c>
      <c r="C44" s="4" t="s">
        <v>55</v>
      </c>
      <c r="D44" s="4" t="s">
        <v>164</v>
      </c>
      <c r="E44" s="22" t="s">
        <v>175</v>
      </c>
    </row>
    <row r="45" spans="1:5" ht="12.75">
      <c r="A45" s="18" t="s">
        <v>100</v>
      </c>
      <c r="B45" s="4" t="s">
        <v>172</v>
      </c>
      <c r="C45" s="4" t="s">
        <v>176</v>
      </c>
      <c r="D45" s="4" t="s">
        <v>107</v>
      </c>
      <c r="E45" s="22" t="s">
        <v>177</v>
      </c>
    </row>
    <row r="46" spans="1:5" ht="12.75">
      <c r="A46" s="18" t="s">
        <v>121</v>
      </c>
      <c r="B46" s="4" t="s">
        <v>178</v>
      </c>
      <c r="C46" s="4" t="s">
        <v>86</v>
      </c>
      <c r="D46" s="4" t="s">
        <v>19</v>
      </c>
      <c r="E46" s="22" t="s">
        <v>179</v>
      </c>
    </row>
    <row r="47" spans="1:5" ht="12.75">
      <c r="A47" s="18" t="s">
        <v>90</v>
      </c>
      <c r="B47" s="4" t="s">
        <v>180</v>
      </c>
      <c r="C47" s="4" t="s">
        <v>181</v>
      </c>
      <c r="D47" s="4" t="s">
        <v>96</v>
      </c>
      <c r="E47" s="22" t="s">
        <v>182</v>
      </c>
    </row>
    <row r="49" spans="1:2" ht="14.25">
      <c r="A49" s="19"/>
      <c r="B49" s="20" t="s">
        <v>183</v>
      </c>
    </row>
    <row r="50" spans="1:5" ht="15">
      <c r="A50" s="21" t="s">
        <v>45</v>
      </c>
      <c r="B50" s="21" t="s">
        <v>46</v>
      </c>
      <c r="C50" s="21" t="s">
        <v>47</v>
      </c>
      <c r="D50" s="21" t="s">
        <v>48</v>
      </c>
      <c r="E50" s="21" t="s">
        <v>49</v>
      </c>
    </row>
    <row r="51" spans="1:5" ht="12.75">
      <c r="A51" s="18" t="s">
        <v>134</v>
      </c>
      <c r="B51" s="4" t="s">
        <v>184</v>
      </c>
      <c r="C51" s="4" t="s">
        <v>51</v>
      </c>
      <c r="D51" s="4" t="s">
        <v>140</v>
      </c>
      <c r="E51" s="22" t="s">
        <v>185</v>
      </c>
    </row>
    <row r="52" spans="1:5" ht="12.75">
      <c r="A52" s="18" t="s">
        <v>117</v>
      </c>
      <c r="B52" s="4" t="s">
        <v>184</v>
      </c>
      <c r="C52" s="4" t="s">
        <v>68</v>
      </c>
      <c r="D52" s="4" t="s">
        <v>65</v>
      </c>
      <c r="E52" s="22" t="s">
        <v>186</v>
      </c>
    </row>
    <row r="54" spans="1:2" ht="14.25">
      <c r="A54" s="19"/>
      <c r="B54" s="20" t="s">
        <v>67</v>
      </c>
    </row>
    <row r="55" spans="1:5" ht="15">
      <c r="A55" s="21" t="s">
        <v>45</v>
      </c>
      <c r="B55" s="21" t="s">
        <v>46</v>
      </c>
      <c r="C55" s="21" t="s">
        <v>47</v>
      </c>
      <c r="D55" s="21" t="s">
        <v>48</v>
      </c>
      <c r="E55" s="21" t="s">
        <v>49</v>
      </c>
    </row>
    <row r="56" spans="1:5" ht="12.75">
      <c r="A56" s="18" t="s">
        <v>129</v>
      </c>
      <c r="B56" s="4" t="s">
        <v>67</v>
      </c>
      <c r="C56" s="4" t="s">
        <v>86</v>
      </c>
      <c r="D56" s="4" t="s">
        <v>132</v>
      </c>
      <c r="E56" s="22" t="s">
        <v>187</v>
      </c>
    </row>
    <row r="57" spans="1:5" ht="12.75">
      <c r="A57" s="18" t="s">
        <v>166</v>
      </c>
      <c r="B57" s="4" t="s">
        <v>67</v>
      </c>
      <c r="C57" s="4" t="s">
        <v>188</v>
      </c>
      <c r="D57" s="4" t="s">
        <v>170</v>
      </c>
      <c r="E57" s="22" t="s">
        <v>189</v>
      </c>
    </row>
    <row r="58" spans="1:5" ht="12.75">
      <c r="A58" s="18" t="s">
        <v>142</v>
      </c>
      <c r="B58" s="4" t="s">
        <v>67</v>
      </c>
      <c r="C58" s="4" t="s">
        <v>51</v>
      </c>
      <c r="D58" s="4" t="s">
        <v>147</v>
      </c>
      <c r="E58" s="22" t="s">
        <v>190</v>
      </c>
    </row>
    <row r="59" spans="1:5" ht="12.75">
      <c r="A59" s="18" t="s">
        <v>148</v>
      </c>
      <c r="B59" s="4" t="s">
        <v>67</v>
      </c>
      <c r="C59" s="4" t="s">
        <v>51</v>
      </c>
      <c r="D59" s="4" t="s">
        <v>140</v>
      </c>
      <c r="E59" s="22" t="s">
        <v>191</v>
      </c>
    </row>
    <row r="61" spans="1:2" ht="14.25">
      <c r="A61" s="19"/>
      <c r="B61" s="20" t="s">
        <v>44</v>
      </c>
    </row>
    <row r="62" spans="1:5" ht="15">
      <c r="A62" s="21" t="s">
        <v>45</v>
      </c>
      <c r="B62" s="21" t="s">
        <v>46</v>
      </c>
      <c r="C62" s="21" t="s">
        <v>47</v>
      </c>
      <c r="D62" s="21" t="s">
        <v>48</v>
      </c>
      <c r="E62" s="21" t="s">
        <v>49</v>
      </c>
    </row>
    <row r="63" spans="1:5" ht="12.75">
      <c r="A63" s="18" t="s">
        <v>154</v>
      </c>
      <c r="B63" s="4" t="s">
        <v>192</v>
      </c>
      <c r="C63" s="4" t="s">
        <v>51</v>
      </c>
      <c r="D63" s="4" t="s">
        <v>37</v>
      </c>
      <c r="E63" s="22" t="s">
        <v>193</v>
      </c>
    </row>
  </sheetData>
  <sheetProtection/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9:L19"/>
    <mergeCell ref="A25:L25"/>
    <mergeCell ref="A28:L28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25390625" style="4" bestFit="1" customWidth="1"/>
    <col min="14" max="16384" width="9.125" style="3" customWidth="1"/>
  </cols>
  <sheetData>
    <row r="1" spans="1:13" s="2" customFormat="1" ht="28.5" customHeight="1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73</v>
      </c>
      <c r="B6" s="12" t="s">
        <v>74</v>
      </c>
      <c r="C6" s="12" t="s">
        <v>75</v>
      </c>
      <c r="D6" s="12" t="str">
        <f>"0,6216"</f>
        <v>0,6216</v>
      </c>
      <c r="E6" s="12" t="s">
        <v>27</v>
      </c>
      <c r="F6" s="12" t="s">
        <v>28</v>
      </c>
      <c r="G6" s="14" t="s">
        <v>19</v>
      </c>
      <c r="H6" s="14" t="s">
        <v>76</v>
      </c>
      <c r="I6" s="13" t="s">
        <v>77</v>
      </c>
      <c r="J6" s="13"/>
      <c r="K6" s="12" t="str">
        <f>"107,5"</f>
        <v>107,5</v>
      </c>
      <c r="L6" s="14" t="str">
        <f>"106,2555"</f>
        <v>106,2555</v>
      </c>
      <c r="M6" s="12" t="s">
        <v>78</v>
      </c>
    </row>
    <row r="8" spans="1:12" ht="1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2" t="s">
        <v>80</v>
      </c>
      <c r="B9" s="12" t="s">
        <v>81</v>
      </c>
      <c r="C9" s="12" t="s">
        <v>82</v>
      </c>
      <c r="D9" s="12" t="str">
        <f>"0,5377"</f>
        <v>0,5377</v>
      </c>
      <c r="E9" s="12" t="s">
        <v>83</v>
      </c>
      <c r="F9" s="12" t="s">
        <v>18</v>
      </c>
      <c r="G9" s="14" t="s">
        <v>65</v>
      </c>
      <c r="H9" s="14" t="s">
        <v>37</v>
      </c>
      <c r="I9" s="14" t="s">
        <v>66</v>
      </c>
      <c r="J9" s="13"/>
      <c r="K9" s="12" t="str">
        <f>"140,0"</f>
        <v>140,0</v>
      </c>
      <c r="L9" s="14" t="str">
        <f>"107,6475"</f>
        <v>107,6475</v>
      </c>
      <c r="M9" s="12" t="s">
        <v>84</v>
      </c>
    </row>
    <row r="11" spans="5:6" ht="15">
      <c r="E11" s="15" t="s">
        <v>38</v>
      </c>
      <c r="F11" s="29" t="s">
        <v>306</v>
      </c>
    </row>
    <row r="12" spans="5:6" ht="15">
      <c r="E12" s="15" t="s">
        <v>39</v>
      </c>
      <c r="F12" s="29" t="s">
        <v>307</v>
      </c>
    </row>
    <row r="13" spans="5:6" ht="15">
      <c r="E13" s="15" t="s">
        <v>40</v>
      </c>
      <c r="F13" s="29" t="s">
        <v>308</v>
      </c>
    </row>
    <row r="14" spans="5:6" ht="15">
      <c r="E14" s="15" t="s">
        <v>41</v>
      </c>
      <c r="F14" s="29" t="s">
        <v>309</v>
      </c>
    </row>
    <row r="15" spans="5:6" ht="15">
      <c r="E15" s="15" t="s">
        <v>41</v>
      </c>
      <c r="F15" s="29" t="s">
        <v>310</v>
      </c>
    </row>
    <row r="16" ht="15">
      <c r="E16" s="15"/>
    </row>
    <row r="17" ht="15">
      <c r="E17" s="15"/>
    </row>
    <row r="19" spans="1:2" ht="18">
      <c r="A19" s="16" t="s">
        <v>42</v>
      </c>
      <c r="B19" s="16"/>
    </row>
    <row r="20" spans="1:2" ht="15">
      <c r="A20" s="17" t="s">
        <v>43</v>
      </c>
      <c r="B20" s="17"/>
    </row>
    <row r="21" spans="1:2" ht="14.25">
      <c r="A21" s="19"/>
      <c r="B21" s="20" t="s">
        <v>44</v>
      </c>
    </row>
    <row r="22" spans="1:5" ht="15">
      <c r="A22" s="21" t="s">
        <v>45</v>
      </c>
      <c r="B22" s="21" t="s">
        <v>46</v>
      </c>
      <c r="C22" s="21" t="s">
        <v>47</v>
      </c>
      <c r="D22" s="21" t="s">
        <v>48</v>
      </c>
      <c r="E22" s="21" t="s">
        <v>49</v>
      </c>
    </row>
    <row r="23" spans="1:5" ht="12.75">
      <c r="A23" s="18" t="s">
        <v>79</v>
      </c>
      <c r="B23" s="4" t="s">
        <v>50</v>
      </c>
      <c r="C23" s="4" t="s">
        <v>55</v>
      </c>
      <c r="D23" s="4" t="s">
        <v>66</v>
      </c>
      <c r="E23" s="22" t="s">
        <v>85</v>
      </c>
    </row>
    <row r="24" spans="1:5" ht="12.75">
      <c r="A24" s="18" t="s">
        <v>72</v>
      </c>
      <c r="B24" s="4" t="s">
        <v>50</v>
      </c>
      <c r="C24" s="4" t="s">
        <v>86</v>
      </c>
      <c r="D24" s="4" t="s">
        <v>76</v>
      </c>
      <c r="E24" s="22" t="s">
        <v>87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5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61</v>
      </c>
      <c r="B6" s="12" t="s">
        <v>62</v>
      </c>
      <c r="C6" s="12" t="s">
        <v>63</v>
      </c>
      <c r="D6" s="12" t="str">
        <f>"0,6645"</f>
        <v>0,6645</v>
      </c>
      <c r="E6" s="12" t="s">
        <v>64</v>
      </c>
      <c r="F6" s="12" t="s">
        <v>18</v>
      </c>
      <c r="G6" s="14" t="s">
        <v>65</v>
      </c>
      <c r="H6" s="14" t="s">
        <v>37</v>
      </c>
      <c r="I6" s="14" t="s">
        <v>66</v>
      </c>
      <c r="J6" s="13"/>
      <c r="K6" s="12" t="str">
        <f>"140,0"</f>
        <v>140,0</v>
      </c>
      <c r="L6" s="14" t="str">
        <f>"93,0300"</f>
        <v>93,0300</v>
      </c>
      <c r="M6" s="12" t="s">
        <v>22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67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60</v>
      </c>
      <c r="B20" s="4" t="s">
        <v>67</v>
      </c>
      <c r="C20" s="4" t="s">
        <v>68</v>
      </c>
      <c r="D20" s="4" t="s">
        <v>66</v>
      </c>
      <c r="E20" s="22" t="s">
        <v>69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6" t="s">
        <v>14</v>
      </c>
      <c r="B6" s="6" t="s">
        <v>15</v>
      </c>
      <c r="C6" s="6" t="s">
        <v>16</v>
      </c>
      <c r="D6" s="6" t="str">
        <f>"0,6013"</f>
        <v>0,6013</v>
      </c>
      <c r="E6" s="6" t="s">
        <v>17</v>
      </c>
      <c r="F6" s="6" t="s">
        <v>18</v>
      </c>
      <c r="G6" s="8" t="s">
        <v>19</v>
      </c>
      <c r="H6" s="8" t="s">
        <v>20</v>
      </c>
      <c r="I6" s="7" t="s">
        <v>21</v>
      </c>
      <c r="J6" s="7"/>
      <c r="K6" s="6" t="str">
        <f>"115,0"</f>
        <v>115,0</v>
      </c>
      <c r="L6" s="8" t="str">
        <f>"88,5805"</f>
        <v>88,5805</v>
      </c>
      <c r="M6" s="6" t="s">
        <v>22</v>
      </c>
    </row>
    <row r="7" spans="1:13" ht="12.75">
      <c r="A7" s="9" t="s">
        <v>24</v>
      </c>
      <c r="B7" s="9" t="s">
        <v>25</v>
      </c>
      <c r="C7" s="9" t="s">
        <v>26</v>
      </c>
      <c r="D7" s="9" t="str">
        <f>"0,5956"</f>
        <v>0,5956</v>
      </c>
      <c r="E7" s="9" t="s">
        <v>27</v>
      </c>
      <c r="F7" s="9" t="s">
        <v>28</v>
      </c>
      <c r="G7" s="11" t="s">
        <v>29</v>
      </c>
      <c r="H7" s="11" t="s">
        <v>30</v>
      </c>
      <c r="I7" s="11" t="s">
        <v>31</v>
      </c>
      <c r="J7" s="10"/>
      <c r="K7" s="9" t="str">
        <f>"122,5"</f>
        <v>122,5</v>
      </c>
      <c r="L7" s="11" t="str">
        <f>"111,9951"</f>
        <v>111,9951</v>
      </c>
      <c r="M7" s="9" t="s">
        <v>22</v>
      </c>
    </row>
    <row r="9" spans="1:12" ht="15">
      <c r="A9" s="44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ht="12.75">
      <c r="A10" s="12" t="s">
        <v>34</v>
      </c>
      <c r="B10" s="12" t="s">
        <v>35</v>
      </c>
      <c r="C10" s="12" t="s">
        <v>36</v>
      </c>
      <c r="D10" s="12" t="str">
        <f>"0,5395"</f>
        <v>0,5395</v>
      </c>
      <c r="E10" s="12" t="s">
        <v>27</v>
      </c>
      <c r="F10" s="12" t="s">
        <v>28</v>
      </c>
      <c r="G10" s="14" t="s">
        <v>21</v>
      </c>
      <c r="H10" s="13" t="s">
        <v>37</v>
      </c>
      <c r="I10" s="13"/>
      <c r="J10" s="13"/>
      <c r="K10" s="12" t="str">
        <f>"125,0"</f>
        <v>125,0</v>
      </c>
      <c r="L10" s="14" t="str">
        <f>"86,3874"</f>
        <v>86,3874</v>
      </c>
      <c r="M10" s="12" t="s">
        <v>22</v>
      </c>
    </row>
    <row r="12" spans="5:6" ht="15">
      <c r="E12" s="15" t="s">
        <v>38</v>
      </c>
      <c r="F12" s="29" t="s">
        <v>306</v>
      </c>
    </row>
    <row r="13" spans="5:6" ht="15">
      <c r="E13" s="15" t="s">
        <v>39</v>
      </c>
      <c r="F13" s="29" t="s">
        <v>307</v>
      </c>
    </row>
    <row r="14" spans="5:6" ht="15">
      <c r="E14" s="15" t="s">
        <v>40</v>
      </c>
      <c r="F14" s="29" t="s">
        <v>308</v>
      </c>
    </row>
    <row r="15" spans="5:6" ht="15">
      <c r="E15" s="15" t="s">
        <v>41</v>
      </c>
      <c r="F15" s="29" t="s">
        <v>309</v>
      </c>
    </row>
    <row r="16" spans="5:6" ht="15">
      <c r="E16" s="15" t="s">
        <v>41</v>
      </c>
      <c r="F16" s="29" t="s">
        <v>310</v>
      </c>
    </row>
    <row r="17" ht="15">
      <c r="E17" s="15"/>
    </row>
    <row r="18" ht="15">
      <c r="E18" s="15"/>
    </row>
    <row r="20" spans="1:2" ht="18">
      <c r="A20" s="16" t="s">
        <v>42</v>
      </c>
      <c r="B20" s="16"/>
    </row>
    <row r="21" spans="1:2" ht="15">
      <c r="A21" s="17" t="s">
        <v>43</v>
      </c>
      <c r="B21" s="17"/>
    </row>
    <row r="22" spans="1:2" ht="14.25">
      <c r="A22" s="19"/>
      <c r="B22" s="20" t="s">
        <v>44</v>
      </c>
    </row>
    <row r="23" spans="1:5" ht="15">
      <c r="A23" s="21" t="s">
        <v>45</v>
      </c>
      <c r="B23" s="21" t="s">
        <v>46</v>
      </c>
      <c r="C23" s="21" t="s">
        <v>47</v>
      </c>
      <c r="D23" s="21" t="s">
        <v>48</v>
      </c>
      <c r="E23" s="21" t="s">
        <v>49</v>
      </c>
    </row>
    <row r="24" spans="1:5" ht="12.75">
      <c r="A24" s="18" t="s">
        <v>23</v>
      </c>
      <c r="B24" s="4" t="s">
        <v>50</v>
      </c>
      <c r="C24" s="4" t="s">
        <v>51</v>
      </c>
      <c r="D24" s="4" t="s">
        <v>31</v>
      </c>
      <c r="E24" s="22" t="s">
        <v>52</v>
      </c>
    </row>
    <row r="25" spans="1:5" ht="12.75">
      <c r="A25" s="18" t="s">
        <v>13</v>
      </c>
      <c r="B25" s="4" t="s">
        <v>53</v>
      </c>
      <c r="C25" s="4" t="s">
        <v>51</v>
      </c>
      <c r="D25" s="4" t="s">
        <v>20</v>
      </c>
      <c r="E25" s="22" t="s">
        <v>54</v>
      </c>
    </row>
    <row r="26" spans="1:5" ht="12.75">
      <c r="A26" s="18" t="s">
        <v>33</v>
      </c>
      <c r="B26" s="4" t="s">
        <v>53</v>
      </c>
      <c r="C26" s="4" t="s">
        <v>55</v>
      </c>
      <c r="D26" s="4" t="s">
        <v>21</v>
      </c>
      <c r="E26" s="22" t="s">
        <v>56</v>
      </c>
    </row>
  </sheetData>
  <sheetProtection/>
  <mergeCells count="13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9:L9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4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35" t="s">
        <v>294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291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296</v>
      </c>
      <c r="B6" s="12" t="s">
        <v>297</v>
      </c>
      <c r="C6" s="12" t="s">
        <v>298</v>
      </c>
      <c r="D6" s="12" t="str">
        <f>"1,3133"</f>
        <v>1,3133</v>
      </c>
      <c r="E6" s="12" t="s">
        <v>64</v>
      </c>
      <c r="F6" s="12" t="s">
        <v>18</v>
      </c>
      <c r="G6" s="14" t="s">
        <v>299</v>
      </c>
      <c r="H6" s="14" t="s">
        <v>300</v>
      </c>
      <c r="I6" s="13"/>
      <c r="J6" s="13"/>
      <c r="K6" s="12" t="str">
        <f>"17,5"</f>
        <v>17,5</v>
      </c>
      <c r="L6" s="14" t="str">
        <f>"28,2688"</f>
        <v>28,2688</v>
      </c>
      <c r="M6" s="12" t="s">
        <v>301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171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295</v>
      </c>
      <c r="B20" s="4" t="s">
        <v>180</v>
      </c>
      <c r="C20" s="4" t="s">
        <v>181</v>
      </c>
      <c r="D20" s="4" t="s">
        <v>300</v>
      </c>
      <c r="E20" s="22" t="s">
        <v>302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7.00390625" style="4" bestFit="1" customWidth="1"/>
    <col min="14" max="16384" width="9.125" style="3" customWidth="1"/>
  </cols>
  <sheetData>
    <row r="1" spans="1:13" s="2" customFormat="1" ht="28.5" customHeight="1">
      <c r="A1" s="35" t="s">
        <v>290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291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99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101</v>
      </c>
      <c r="B6" s="12" t="s">
        <v>102</v>
      </c>
      <c r="C6" s="12" t="s">
        <v>103</v>
      </c>
      <c r="D6" s="12" t="str">
        <f>"0,8271"</f>
        <v>0,8271</v>
      </c>
      <c r="E6" s="12" t="s">
        <v>27</v>
      </c>
      <c r="F6" s="12" t="s">
        <v>105</v>
      </c>
      <c r="G6" s="14" t="s">
        <v>292</v>
      </c>
      <c r="H6" s="14" t="s">
        <v>95</v>
      </c>
      <c r="I6" s="13" t="s">
        <v>201</v>
      </c>
      <c r="J6" s="13"/>
      <c r="K6" s="12" t="str">
        <f>"37,5"</f>
        <v>37,5</v>
      </c>
      <c r="L6" s="14" t="str">
        <f>"36,5992"</f>
        <v>36,5992</v>
      </c>
      <c r="M6" s="12" t="s">
        <v>109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171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100</v>
      </c>
      <c r="B20" s="4" t="s">
        <v>172</v>
      </c>
      <c r="C20" s="4" t="s">
        <v>176</v>
      </c>
      <c r="D20" s="4" t="s">
        <v>95</v>
      </c>
      <c r="E20" s="22" t="s">
        <v>293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30.25390625" style="4" bestFit="1" customWidth="1"/>
    <col min="7" max="7" width="5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16.875" style="4" bestFit="1" customWidth="1"/>
    <col min="12" max="16384" width="9.125" style="3" customWidth="1"/>
  </cols>
  <sheetData>
    <row r="1" spans="1:11" s="2" customFormat="1" ht="28.5" customHeight="1">
      <c r="A1" s="35" t="s">
        <v>282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263</v>
      </c>
      <c r="E3" s="30" t="s">
        <v>4</v>
      </c>
      <c r="F3" s="30" t="s">
        <v>8</v>
      </c>
      <c r="G3" s="30" t="s">
        <v>264</v>
      </c>
      <c r="H3" s="30"/>
      <c r="I3" s="30" t="s">
        <v>261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259</v>
      </c>
      <c r="H4" s="26" t="s">
        <v>260</v>
      </c>
      <c r="I4" s="31"/>
      <c r="J4" s="31"/>
      <c r="K4" s="33"/>
    </row>
    <row r="5" spans="1:10" ht="15">
      <c r="A5" s="34" t="s">
        <v>265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12" t="s">
        <v>284</v>
      </c>
      <c r="B6" s="12" t="s">
        <v>285</v>
      </c>
      <c r="C6" s="12" t="s">
        <v>286</v>
      </c>
      <c r="D6" s="12" t="str">
        <f>"1,0000"</f>
        <v>1,0000</v>
      </c>
      <c r="E6" s="12" t="s">
        <v>94</v>
      </c>
      <c r="F6" s="12" t="s">
        <v>18</v>
      </c>
      <c r="G6" s="14" t="s">
        <v>146</v>
      </c>
      <c r="H6" s="28" t="s">
        <v>287</v>
      </c>
      <c r="I6" s="12" t="str">
        <f>"2700,0"</f>
        <v>2700,0</v>
      </c>
      <c r="J6" s="14" t="str">
        <f>"28,1250"</f>
        <v>28,1250</v>
      </c>
      <c r="K6" s="12" t="s">
        <v>98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43</v>
      </c>
      <c r="B17" s="17"/>
    </row>
    <row r="18" spans="1:2" ht="14.25">
      <c r="A18" s="19"/>
      <c r="B18" s="20" t="s">
        <v>67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273</v>
      </c>
    </row>
    <row r="20" spans="1:5" ht="12.75">
      <c r="A20" s="18" t="s">
        <v>283</v>
      </c>
      <c r="B20" s="4" t="s">
        <v>67</v>
      </c>
      <c r="C20" s="4" t="s">
        <v>274</v>
      </c>
      <c r="D20" s="4" t="s">
        <v>288</v>
      </c>
      <c r="E20" s="22" t="s">
        <v>289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16.375" style="4" bestFit="1" customWidth="1"/>
    <col min="12" max="16384" width="9.125" style="3" customWidth="1"/>
  </cols>
  <sheetData>
    <row r="1" spans="1:11" s="2" customFormat="1" ht="28.5" customHeight="1">
      <c r="A1" s="35" t="s">
        <v>277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263</v>
      </c>
      <c r="E3" s="30" t="s">
        <v>4</v>
      </c>
      <c r="F3" s="30" t="s">
        <v>8</v>
      </c>
      <c r="G3" s="30" t="s">
        <v>264</v>
      </c>
      <c r="H3" s="30"/>
      <c r="I3" s="30" t="s">
        <v>261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259</v>
      </c>
      <c r="H4" s="26" t="s">
        <v>260</v>
      </c>
      <c r="I4" s="31"/>
      <c r="J4" s="31"/>
      <c r="K4" s="33"/>
    </row>
    <row r="5" spans="1:10" ht="15">
      <c r="A5" s="34" t="s">
        <v>265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12" t="s">
        <v>214</v>
      </c>
      <c r="B6" s="12" t="s">
        <v>215</v>
      </c>
      <c r="C6" s="12" t="s">
        <v>216</v>
      </c>
      <c r="D6" s="12" t="str">
        <f>"1,0000"</f>
        <v>1,0000</v>
      </c>
      <c r="E6" s="12" t="s">
        <v>217</v>
      </c>
      <c r="F6" s="12" t="s">
        <v>28</v>
      </c>
      <c r="G6" s="14" t="s">
        <v>278</v>
      </c>
      <c r="H6" s="28" t="s">
        <v>279</v>
      </c>
      <c r="I6" s="12" t="str">
        <f>"1725,0"</f>
        <v>1725,0</v>
      </c>
      <c r="J6" s="14" t="str">
        <f>"35,0253"</f>
        <v>35,0253</v>
      </c>
      <c r="K6" s="12" t="s">
        <v>219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233</v>
      </c>
      <c r="B17" s="17"/>
    </row>
    <row r="18" spans="1:2" ht="14.25">
      <c r="A18" s="19"/>
      <c r="B18" s="20" t="s">
        <v>67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273</v>
      </c>
    </row>
    <row r="20" spans="1:5" ht="12.75">
      <c r="A20" s="18" t="s">
        <v>213</v>
      </c>
      <c r="B20" s="4" t="s">
        <v>67</v>
      </c>
      <c r="C20" s="4" t="s">
        <v>274</v>
      </c>
      <c r="D20" s="4" t="s">
        <v>280</v>
      </c>
      <c r="E20" s="22" t="s">
        <v>281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875" style="4" bestFit="1" customWidth="1"/>
    <col min="3" max="4" width="10.625" style="4" bestFit="1" customWidth="1"/>
    <col min="5" max="5" width="22.75390625" style="4" bestFit="1" customWidth="1"/>
    <col min="6" max="6" width="34.375" style="4" bestFit="1" customWidth="1"/>
    <col min="7" max="7" width="4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17.00390625" style="4" bestFit="1" customWidth="1"/>
    <col min="12" max="16384" width="9.125" style="3" customWidth="1"/>
  </cols>
  <sheetData>
    <row r="1" spans="1:11" s="2" customFormat="1" ht="28.5" customHeight="1">
      <c r="A1" s="35" t="s">
        <v>262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263</v>
      </c>
      <c r="E3" s="30" t="s">
        <v>4</v>
      </c>
      <c r="F3" s="30" t="s">
        <v>8</v>
      </c>
      <c r="G3" s="30" t="s">
        <v>264</v>
      </c>
      <c r="H3" s="30"/>
      <c r="I3" s="30" t="s">
        <v>261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259</v>
      </c>
      <c r="H4" s="26" t="s">
        <v>260</v>
      </c>
      <c r="I4" s="31"/>
      <c r="J4" s="31"/>
      <c r="K4" s="33"/>
    </row>
    <row r="5" spans="1:10" ht="15">
      <c r="A5" s="34" t="s">
        <v>265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12" t="s">
        <v>267</v>
      </c>
      <c r="B6" s="12" t="s">
        <v>268</v>
      </c>
      <c r="C6" s="12" t="s">
        <v>269</v>
      </c>
      <c r="D6" s="12" t="str">
        <f>"1,0000"</f>
        <v>1,0000</v>
      </c>
      <c r="E6" s="12" t="s">
        <v>104</v>
      </c>
      <c r="F6" s="12" t="s">
        <v>105</v>
      </c>
      <c r="G6" s="14" t="s">
        <v>270</v>
      </c>
      <c r="H6" s="28" t="s">
        <v>271</v>
      </c>
      <c r="I6" s="12" t="str">
        <f>"2145,0"</f>
        <v>2145,0</v>
      </c>
      <c r="J6" s="14" t="str">
        <f>"51,0714"</f>
        <v>51,0714</v>
      </c>
      <c r="K6" s="12" t="s">
        <v>109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233</v>
      </c>
      <c r="B17" s="17"/>
    </row>
    <row r="18" spans="1:2" ht="14.25">
      <c r="A18" s="19"/>
      <c r="B18" s="20" t="s">
        <v>272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273</v>
      </c>
    </row>
    <row r="20" spans="1:5" ht="12.75">
      <c r="A20" s="18" t="s">
        <v>266</v>
      </c>
      <c r="B20" s="4" t="s">
        <v>180</v>
      </c>
      <c r="C20" s="4" t="s">
        <v>274</v>
      </c>
      <c r="D20" s="4" t="s">
        <v>275</v>
      </c>
      <c r="E20" s="22" t="s">
        <v>276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4.625" style="3" bestFit="1" customWidth="1"/>
    <col min="10" max="10" width="4.875" style="3" bestFit="1" customWidth="1"/>
    <col min="11" max="14" width="5.625" style="3" bestFit="1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35" t="s">
        <v>247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212</v>
      </c>
      <c r="L3" s="30"/>
      <c r="M3" s="30"/>
      <c r="N3" s="30"/>
      <c r="O3" s="30" t="s">
        <v>1</v>
      </c>
      <c r="P3" s="30" t="s">
        <v>3</v>
      </c>
      <c r="Q3" s="32" t="s">
        <v>2</v>
      </c>
    </row>
    <row r="4" spans="1:17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1"/>
      <c r="P4" s="31"/>
      <c r="Q4" s="33"/>
    </row>
    <row r="5" spans="1:16" ht="15">
      <c r="A5" s="34" t="s">
        <v>99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2.75">
      <c r="A6" s="12" t="s">
        <v>249</v>
      </c>
      <c r="B6" s="12" t="s">
        <v>250</v>
      </c>
      <c r="C6" s="12" t="s">
        <v>251</v>
      </c>
      <c r="D6" s="12" t="str">
        <f>"0,8928"</f>
        <v>0,8928</v>
      </c>
      <c r="E6" s="12" t="s">
        <v>27</v>
      </c>
      <c r="F6" s="12" t="s">
        <v>28</v>
      </c>
      <c r="G6" s="14" t="s">
        <v>252</v>
      </c>
      <c r="H6" s="14" t="s">
        <v>253</v>
      </c>
      <c r="I6" s="13" t="s">
        <v>254</v>
      </c>
      <c r="J6" s="13"/>
      <c r="K6" s="14" t="s">
        <v>29</v>
      </c>
      <c r="L6" s="14" t="s">
        <v>20</v>
      </c>
      <c r="M6" s="14" t="s">
        <v>30</v>
      </c>
      <c r="N6" s="14" t="s">
        <v>31</v>
      </c>
      <c r="O6" s="12" t="str">
        <f>"185,0"</f>
        <v>185,0</v>
      </c>
      <c r="P6" s="14" t="str">
        <f>"308,0383"</f>
        <v>308,0383</v>
      </c>
      <c r="Q6" s="12" t="s">
        <v>255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233</v>
      </c>
      <c r="B17" s="17"/>
    </row>
    <row r="18" spans="1:2" ht="14.25">
      <c r="A18" s="19"/>
      <c r="B18" s="20" t="s">
        <v>44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248</v>
      </c>
      <c r="B20" s="4" t="s">
        <v>256</v>
      </c>
      <c r="C20" s="4" t="s">
        <v>176</v>
      </c>
      <c r="D20" s="4" t="s">
        <v>257</v>
      </c>
      <c r="E20" s="22" t="s">
        <v>258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35" t="s">
        <v>238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212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239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241</v>
      </c>
      <c r="B6" s="12" t="s">
        <v>242</v>
      </c>
      <c r="C6" s="12" t="s">
        <v>243</v>
      </c>
      <c r="D6" s="12" t="str">
        <f>"0,8197"</f>
        <v>0,8197</v>
      </c>
      <c r="E6" s="12" t="s">
        <v>217</v>
      </c>
      <c r="F6" s="12" t="s">
        <v>28</v>
      </c>
      <c r="G6" s="14" t="s">
        <v>127</v>
      </c>
      <c r="H6" s="14" t="s">
        <v>19</v>
      </c>
      <c r="I6" s="14" t="s">
        <v>244</v>
      </c>
      <c r="J6" s="13"/>
      <c r="K6" s="12" t="str">
        <f>"105,0"</f>
        <v>105,0</v>
      </c>
      <c r="L6" s="14" t="str">
        <f>"96,1385"</f>
        <v>96,1385</v>
      </c>
      <c r="M6" s="12" t="s">
        <v>219</v>
      </c>
    </row>
    <row r="8" spans="5:6" ht="15">
      <c r="E8" s="15" t="s">
        <v>38</v>
      </c>
      <c r="F8" s="29" t="s">
        <v>306</v>
      </c>
    </row>
    <row r="9" spans="5:6" ht="15">
      <c r="E9" s="15" t="s">
        <v>39</v>
      </c>
      <c r="F9" s="29" t="s">
        <v>307</v>
      </c>
    </row>
    <row r="10" spans="5:6" ht="15">
      <c r="E10" s="15" t="s">
        <v>40</v>
      </c>
      <c r="F10" s="29" t="s">
        <v>308</v>
      </c>
    </row>
    <row r="11" spans="5:6" ht="15">
      <c r="E11" s="15" t="s">
        <v>41</v>
      </c>
      <c r="F11" s="29" t="s">
        <v>309</v>
      </c>
    </row>
    <row r="12" spans="5:6" ht="15">
      <c r="E12" s="15" t="s">
        <v>41</v>
      </c>
      <c r="F12" s="29" t="s">
        <v>310</v>
      </c>
    </row>
    <row r="13" ht="15">
      <c r="E13" s="15"/>
    </row>
    <row r="14" ht="15">
      <c r="E14" s="15"/>
    </row>
    <row r="16" spans="1:2" ht="18">
      <c r="A16" s="16" t="s">
        <v>42</v>
      </c>
      <c r="B16" s="16"/>
    </row>
    <row r="17" spans="1:2" ht="15">
      <c r="A17" s="17" t="s">
        <v>233</v>
      </c>
      <c r="B17" s="17"/>
    </row>
    <row r="18" spans="1:2" ht="14.25">
      <c r="A18" s="19"/>
      <c r="B18" s="20" t="s">
        <v>44</v>
      </c>
    </row>
    <row r="19" spans="1:5" ht="15">
      <c r="A19" s="21" t="s">
        <v>45</v>
      </c>
      <c r="B19" s="21" t="s">
        <v>46</v>
      </c>
      <c r="C19" s="21" t="s">
        <v>47</v>
      </c>
      <c r="D19" s="21" t="s">
        <v>48</v>
      </c>
      <c r="E19" s="21" t="s">
        <v>49</v>
      </c>
    </row>
    <row r="20" spans="1:5" ht="12.75">
      <c r="A20" s="18" t="s">
        <v>240</v>
      </c>
      <c r="B20" s="4" t="s">
        <v>192</v>
      </c>
      <c r="C20" s="4" t="s">
        <v>245</v>
      </c>
      <c r="D20" s="4" t="s">
        <v>244</v>
      </c>
      <c r="E20" s="22" t="s">
        <v>246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7.875" style="4" bestFit="1" customWidth="1"/>
    <col min="14" max="16384" width="9.125" style="3" customWidth="1"/>
  </cols>
  <sheetData>
    <row r="1" spans="1:13" s="2" customFormat="1" ht="28.5" customHeight="1">
      <c r="A1" s="35" t="s">
        <v>211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212</v>
      </c>
      <c r="H3" s="30"/>
      <c r="I3" s="30"/>
      <c r="J3" s="30"/>
      <c r="K3" s="30" t="s">
        <v>57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12" t="s">
        <v>214</v>
      </c>
      <c r="B6" s="12" t="s">
        <v>215</v>
      </c>
      <c r="C6" s="12" t="s">
        <v>216</v>
      </c>
      <c r="D6" s="12" t="str">
        <f>"1,0132"</f>
        <v>1,0132</v>
      </c>
      <c r="E6" s="12" t="s">
        <v>217</v>
      </c>
      <c r="F6" s="12" t="s">
        <v>28</v>
      </c>
      <c r="G6" s="14" t="s">
        <v>19</v>
      </c>
      <c r="H6" s="14" t="s">
        <v>29</v>
      </c>
      <c r="I6" s="13" t="s">
        <v>218</v>
      </c>
      <c r="J6" s="13"/>
      <c r="K6" s="12" t="str">
        <f>"110,0"</f>
        <v>110,0</v>
      </c>
      <c r="L6" s="14" t="str">
        <f>"111,4520"</f>
        <v>111,4520</v>
      </c>
      <c r="M6" s="12" t="s">
        <v>219</v>
      </c>
    </row>
    <row r="8" spans="1:12" ht="15">
      <c r="A8" s="44" t="s">
        <v>99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2" t="s">
        <v>221</v>
      </c>
      <c r="B9" s="12" t="s">
        <v>222</v>
      </c>
      <c r="C9" s="12" t="s">
        <v>223</v>
      </c>
      <c r="D9" s="12" t="str">
        <f>"0,8845"</f>
        <v>0,8845</v>
      </c>
      <c r="E9" s="12" t="s">
        <v>125</v>
      </c>
      <c r="F9" s="12" t="s">
        <v>126</v>
      </c>
      <c r="G9" s="13" t="s">
        <v>128</v>
      </c>
      <c r="H9" s="14" t="s">
        <v>128</v>
      </c>
      <c r="I9" s="14" t="s">
        <v>19</v>
      </c>
      <c r="J9" s="13"/>
      <c r="K9" s="12" t="str">
        <f>"100,0"</f>
        <v>100,0</v>
      </c>
      <c r="L9" s="14" t="str">
        <f>"88,4450"</f>
        <v>88,4450</v>
      </c>
      <c r="M9" s="12" t="s">
        <v>22</v>
      </c>
    </row>
    <row r="11" spans="1:12" ht="15">
      <c r="A11" s="44" t="s">
        <v>59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6" t="s">
        <v>225</v>
      </c>
      <c r="B12" s="6" t="s">
        <v>226</v>
      </c>
      <c r="C12" s="6" t="s">
        <v>227</v>
      </c>
      <c r="D12" s="6" t="str">
        <f>"0,6752"</f>
        <v>0,6752</v>
      </c>
      <c r="E12" s="6" t="s">
        <v>114</v>
      </c>
      <c r="F12" s="6" t="s">
        <v>115</v>
      </c>
      <c r="G12" s="7" t="s">
        <v>146</v>
      </c>
      <c r="H12" s="8" t="s">
        <v>146</v>
      </c>
      <c r="I12" s="7" t="s">
        <v>132</v>
      </c>
      <c r="J12" s="7"/>
      <c r="K12" s="6" t="str">
        <f>"150,0"</f>
        <v>150,0</v>
      </c>
      <c r="L12" s="8" t="str">
        <f>"119,5104"</f>
        <v>119,5104</v>
      </c>
      <c r="M12" s="6" t="s">
        <v>116</v>
      </c>
    </row>
    <row r="13" spans="1:13" ht="12.75">
      <c r="A13" s="9" t="s">
        <v>229</v>
      </c>
      <c r="B13" s="9" t="s">
        <v>230</v>
      </c>
      <c r="C13" s="9" t="s">
        <v>120</v>
      </c>
      <c r="D13" s="9" t="str">
        <f>"0,6774"</f>
        <v>0,6774</v>
      </c>
      <c r="E13" s="9" t="s">
        <v>114</v>
      </c>
      <c r="F13" s="9" t="s">
        <v>115</v>
      </c>
      <c r="G13" s="11" t="s">
        <v>231</v>
      </c>
      <c r="H13" s="10" t="s">
        <v>232</v>
      </c>
      <c r="I13" s="10" t="s">
        <v>232</v>
      </c>
      <c r="J13" s="10"/>
      <c r="K13" s="9" t="str">
        <f>"200,0"</f>
        <v>200,0</v>
      </c>
      <c r="L13" s="11" t="str">
        <f>"135,4800"</f>
        <v>135,4800</v>
      </c>
      <c r="M13" s="9" t="s">
        <v>22</v>
      </c>
    </row>
    <row r="15" spans="5:6" ht="15">
      <c r="E15" s="15" t="s">
        <v>38</v>
      </c>
      <c r="F15" s="29" t="s">
        <v>306</v>
      </c>
    </row>
    <row r="16" spans="5:6" ht="15">
      <c r="E16" s="15" t="s">
        <v>39</v>
      </c>
      <c r="F16" s="29" t="s">
        <v>307</v>
      </c>
    </row>
    <row r="17" spans="5:6" ht="15">
      <c r="E17" s="15" t="s">
        <v>40</v>
      </c>
      <c r="F17" s="29" t="s">
        <v>308</v>
      </c>
    </row>
    <row r="18" spans="5:6" ht="15">
      <c r="E18" s="15" t="s">
        <v>41</v>
      </c>
      <c r="F18" s="29" t="s">
        <v>309</v>
      </c>
    </row>
    <row r="19" spans="5:6" ht="15">
      <c r="E19" s="15" t="s">
        <v>41</v>
      </c>
      <c r="F19" s="29" t="s">
        <v>310</v>
      </c>
    </row>
    <row r="20" ht="15">
      <c r="E20" s="15"/>
    </row>
    <row r="21" ht="15">
      <c r="E21" s="15"/>
    </row>
    <row r="23" spans="1:2" ht="18">
      <c r="A23" s="16" t="s">
        <v>42</v>
      </c>
      <c r="B23" s="16"/>
    </row>
    <row r="24" spans="1:2" ht="15">
      <c r="A24" s="17" t="s">
        <v>233</v>
      </c>
      <c r="B24" s="17"/>
    </row>
    <row r="25" spans="1:2" ht="14.25">
      <c r="A25" s="19"/>
      <c r="B25" s="20" t="s">
        <v>67</v>
      </c>
    </row>
    <row r="26" spans="1:5" ht="15">
      <c r="A26" s="21" t="s">
        <v>45</v>
      </c>
      <c r="B26" s="21" t="s">
        <v>46</v>
      </c>
      <c r="C26" s="21" t="s">
        <v>47</v>
      </c>
      <c r="D26" s="21" t="s">
        <v>48</v>
      </c>
      <c r="E26" s="21" t="s">
        <v>49</v>
      </c>
    </row>
    <row r="27" spans="1:5" ht="12.75">
      <c r="A27" s="18" t="s">
        <v>213</v>
      </c>
      <c r="B27" s="4" t="s">
        <v>67</v>
      </c>
      <c r="C27" s="4" t="s">
        <v>181</v>
      </c>
      <c r="D27" s="4" t="s">
        <v>29</v>
      </c>
      <c r="E27" s="22" t="s">
        <v>234</v>
      </c>
    </row>
    <row r="28" spans="1:5" ht="12.75">
      <c r="A28" s="18" t="s">
        <v>220</v>
      </c>
      <c r="B28" s="4" t="s">
        <v>67</v>
      </c>
      <c r="C28" s="4" t="s">
        <v>176</v>
      </c>
      <c r="D28" s="4" t="s">
        <v>19</v>
      </c>
      <c r="E28" s="22" t="s">
        <v>235</v>
      </c>
    </row>
    <row r="31" spans="1:2" ht="15">
      <c r="A31" s="17" t="s">
        <v>43</v>
      </c>
      <c r="B31" s="17"/>
    </row>
    <row r="32" spans="1:2" ht="14.25">
      <c r="A32" s="19"/>
      <c r="B32" s="20" t="s">
        <v>171</v>
      </c>
    </row>
    <row r="33" spans="1:5" ht="15">
      <c r="A33" s="21" t="s">
        <v>45</v>
      </c>
      <c r="B33" s="21" t="s">
        <v>46</v>
      </c>
      <c r="C33" s="21" t="s">
        <v>47</v>
      </c>
      <c r="D33" s="21" t="s">
        <v>48</v>
      </c>
      <c r="E33" s="21" t="s">
        <v>49</v>
      </c>
    </row>
    <row r="34" spans="1:5" ht="12.75">
      <c r="A34" s="18" t="s">
        <v>224</v>
      </c>
      <c r="B34" s="4" t="s">
        <v>172</v>
      </c>
      <c r="C34" s="4" t="s">
        <v>68</v>
      </c>
      <c r="D34" s="4" t="s">
        <v>146</v>
      </c>
      <c r="E34" s="22" t="s">
        <v>236</v>
      </c>
    </row>
    <row r="36" spans="1:2" ht="14.25">
      <c r="A36" s="19"/>
      <c r="B36" s="20" t="s">
        <v>67</v>
      </c>
    </row>
    <row r="37" spans="1:5" ht="15">
      <c r="A37" s="21" t="s">
        <v>45</v>
      </c>
      <c r="B37" s="21" t="s">
        <v>46</v>
      </c>
      <c r="C37" s="21" t="s">
        <v>47</v>
      </c>
      <c r="D37" s="21" t="s">
        <v>48</v>
      </c>
      <c r="E37" s="21" t="s">
        <v>49</v>
      </c>
    </row>
    <row r="38" spans="1:5" ht="12.75">
      <c r="A38" s="18" t="s">
        <v>228</v>
      </c>
      <c r="B38" s="4" t="s">
        <v>67</v>
      </c>
      <c r="C38" s="4" t="s">
        <v>68</v>
      </c>
      <c r="D38" s="4" t="s">
        <v>231</v>
      </c>
      <c r="E38" s="22" t="s">
        <v>237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2020-04-16T12:15:05Z</dcterms:modified>
  <cp:category/>
  <cp:version/>
  <cp:contentType/>
  <cp:contentStatus/>
</cp:coreProperties>
</file>